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51770DAC-824D-4C99-B500-17B5B8F16C9E}" xr6:coauthVersionLast="36" xr6:coauthVersionMax="36" xr10:uidLastSave="{00000000-0000-0000-0000-000000000000}"/>
  <workbookProtection workbookAlgorithmName="SHA-512" workbookHashValue="RYPFFcDuFspuZHsMNqtgEPcSGfQbGgLVwqONibIviCD9pv08Op3QscdzNYhwsLHdTvRtUVA2ddVbPbwnOhcfsg==" workbookSaltValue="dRm12qKKLGpe3vtKDrSSJw==" workbookSpinCount="100000" lockStructure="1"/>
  <bookViews>
    <workbookView xWindow="0" yWindow="0" windowWidth="15360" windowHeight="5910" xr2:uid="{00000000-000D-0000-FFFF-FFFF00000000}"/>
  </bookViews>
  <sheets>
    <sheet name="Åtgångsberäknare" sheetId="1" r:id="rId1"/>
    <sheet name="data" sheetId="5" state="hidden" r:id="rId2"/>
  </sheets>
  <definedNames>
    <definedName name="AREA_NOM">data!$F$20</definedName>
    <definedName name="LOOK_COL">data!$F$18</definedName>
    <definedName name="LOOK_TABLE">data!$C$6:$I$15</definedName>
    <definedName name="SPILL">data!$F$21</definedName>
    <definedName name="TUBE_ML">data!$F$19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8" i="5" l="1"/>
  <c r="I30" i="1" s="1"/>
  <c r="H12" i="1"/>
  <c r="F20" i="5"/>
  <c r="B11" i="5"/>
  <c r="B10" i="5" l="1"/>
  <c r="B9" i="5"/>
  <c r="B8" i="5"/>
  <c r="B7" i="5"/>
  <c r="B6" i="5"/>
  <c r="F19" i="5" s="1"/>
  <c r="H15" i="5" l="1"/>
  <c r="H14" i="5" l="1"/>
  <c r="G33" i="1"/>
  <c r="I33" i="1" l="1"/>
  <c r="I34" i="1" s="1"/>
  <c r="G35" i="1" l="1"/>
  <c r="G34" i="1"/>
</calcChain>
</file>

<file path=xl/sharedStrings.xml><?xml version="1.0" encoding="utf-8"?>
<sst xmlns="http://schemas.openxmlformats.org/spreadsheetml/2006/main" count="77" uniqueCount="63">
  <si>
    <t>[mm]</t>
  </si>
  <si>
    <t>Ankarmassa</t>
  </si>
  <si>
    <t>Infästningsgods</t>
  </si>
  <si>
    <t>Nominell spänningsarea</t>
  </si>
  <si>
    <t>Borrdiameter</t>
  </si>
  <si>
    <t>[mm2]</t>
  </si>
  <si>
    <t>[ml]</t>
  </si>
  <si>
    <t>Gängstång M8</t>
  </si>
  <si>
    <t>Gängstång M10</t>
  </si>
  <si>
    <t>Gängstång M12</t>
  </si>
  <si>
    <t>Gängstång M16</t>
  </si>
  <si>
    <t>Gängstång M20</t>
  </si>
  <si>
    <t>Gängstång M24</t>
  </si>
  <si>
    <t>ONE, 300 ml</t>
  </si>
  <si>
    <t>HY, 280 ml</t>
  </si>
  <si>
    <t>ECM, 165 ml</t>
  </si>
  <si>
    <t>ECM, 300 ml</t>
  </si>
  <si>
    <t>ECM, 420 ml</t>
  </si>
  <si>
    <t>INDATA</t>
  </si>
  <si>
    <t>Borrdiameter ECM</t>
  </si>
  <si>
    <t>UTDATA</t>
  </si>
  <si>
    <t>Gängstång M27</t>
  </si>
  <si>
    <t>Gängstång M30</t>
  </si>
  <si>
    <t>Borrdiameter, ONE</t>
  </si>
  <si>
    <t>Borrdiameter, HY</t>
  </si>
  <si>
    <t>Borr- &amp; infästningsdjup</t>
  </si>
  <si>
    <t>VLOOKUP borrdiameter kommer välja kolumn nr:</t>
  </si>
  <si>
    <t>Antal borrhål</t>
  </si>
  <si>
    <t>Välj ankarmassa ONE eller HY för denna gängstång</t>
  </si>
  <si>
    <t>Volym, vald produkt i ark "åtgång" används för att beräkna mängd tuber</t>
  </si>
  <si>
    <t>Åtgång ankarmassa per hål</t>
  </si>
  <si>
    <t>För valt infästningsgods rekommenderar ESSVE borrdjup 60 - 160 mm</t>
  </si>
  <si>
    <t>mm2</t>
  </si>
  <si>
    <t>För valt infästningsgods rekommenderar ESSVE borrdjup 60 - 200 mm</t>
  </si>
  <si>
    <t>För valt infästningsgods rekommenderar ESSVE borrdjup 70 - 240 mm</t>
  </si>
  <si>
    <t>För valt infästningsgods rekommenderar ESSVE borrdjup 80 - 320 mm</t>
  </si>
  <si>
    <t>För valt infästningsgods rekommenderar ESSVE borrdjup 90 - 400 mm</t>
  </si>
  <si>
    <t>För valt infästningsgods rekommenderar ESSVE borrdjup 96 - 480 mm</t>
  </si>
  <si>
    <t>För valt infästningsgods rekommenderar ESSVE borrdjup 108 - 540 mm</t>
  </si>
  <si>
    <t>För valt infästningsgods rekommenderar ESSVE borrdjup 120 - 600 mm</t>
  </si>
  <si>
    <t>Antal tuber för samtliga hål</t>
  </si>
  <si>
    <t>För valt infästningsgods rekommenderar ESSVE borrdjup 150 - 200 mm</t>
  </si>
  <si>
    <t>exakt åtgång, nominell spänningsarea</t>
  </si>
  <si>
    <t>Hårdkoda ett spill som användare inte kan ändra på (annars blir det "för exakt")</t>
  </si>
  <si>
    <t>%</t>
  </si>
  <si>
    <t>Stolpsko Typ U Ø20 mm</t>
  </si>
  <si>
    <t>Stolpsko Typ U Ø16 mm</t>
  </si>
  <si>
    <t>Åtgång med spill i pip och komponentblandning</t>
  </si>
  <si>
    <t>ml</t>
  </si>
  <si>
    <t>-</t>
  </si>
  <si>
    <t>Höjd X av ofyllt hål efter optimal fyllning</t>
  </si>
  <si>
    <t>X</t>
  </si>
  <si>
    <t>FÖRUTSÄTTNINGAR</t>
  </si>
  <si>
    <t>Max.</t>
  </si>
  <si>
    <t>Optimal</t>
  </si>
  <si>
    <t>Spill från komponentblandning och rester i munstycket är inräknat i tubåtgången.</t>
  </si>
  <si>
    <t>Det är viktigt att hålet blir helt utfyllt efter att infästningsgodset tryckts ner i hålet. En viss mängd ankarmassa ska spilla över annars är det stor risk att för lite massa har använts och hela montaget behövas göras om. Snåla därför inte med ankarmassa, en bra tumregel är att 2/3 av hålet ska fyllas, då hamnar man mellan "Optimal" och "Max." åtgång nedan. Optimal fyllnadsgrad är en teoretisk mängd som i praktiken kan vara svår att uppnå.</t>
  </si>
  <si>
    <t>För ankarmassa måste montageanvisningarna följas väldigt noggrant. Efter korrekt rengöring av borrhålet måste hålet fyllas från botten och upp med ankarmassa.</t>
  </si>
  <si>
    <t></t>
  </si>
  <si>
    <t>ICE, 300 ml</t>
  </si>
  <si>
    <t>Borrdiameter ICE</t>
  </si>
  <si>
    <t>Åtgångsberäknare</t>
  </si>
  <si>
    <t>ESSVE rekommenderar att man utgår från maximal åtgång, dvs helt fyllda borrhål, om man inte har väldigt stor erfarenhet av montage med ankarmassa.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</si>
</sst>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1"/>
      <color theme="1"/>
      <name val="Calibri"/>
      <family val="2"/>
      <scheme val="minor"/>
    </font>
    <font>
      <sz val="11"/>
      <color theme="1"/>
      <name val="Calibri"/>
      <family val="2"/>
      <scheme val="minor"/>
    </font>
    <font>
      <b/>
      <sz val="20"/>
      <color theme="0"/>
      <name val="Arial"/>
      <family val="2"/>
    </font>
    <font>
      <sz val="11"/>
      <color theme="0"/>
      <name val="Calibri"/>
      <family val="2"/>
      <scheme val="minor"/>
    </font>
    <font>
      <sz val="11"/>
      <color rgb="FF3F3F76"/>
      <name val="Calibri"/>
      <family val="2"/>
      <scheme val="minor"/>
    </font>
    <font>
      <sz val="14"/>
      <name val="Arial"/>
      <family val="2"/>
    </font>
    <font>
      <sz val="20"/>
      <color theme="0"/>
      <name val="Arial"/>
      <family val="2"/>
    </font>
    <font>
      <b/>
      <sz val="11"/>
      <color rgb="FFFA7D00"/>
      <name val="Calibri"/>
      <family val="2"/>
      <scheme val="minor"/>
    </font>
    <font>
      <sz val="10"/>
      <name val="Arial"/>
      <family val="2"/>
    </font>
    <font>
      <sz val="10"/>
      <color rgb="FFFF0000"/>
      <name val="Arial"/>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rgb="FF42A632"/>
        <bgColor indexed="64"/>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8" tint="0.59999389629810485"/>
        <bgColor indexed="65"/>
      </patternFill>
    </fill>
  </fills>
  <borders count="9">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7F7F7F"/>
      </right>
      <top style="thin">
        <color rgb="FF7F7F7F"/>
      </top>
      <bottom style="thin">
        <color rgb="FF7F7F7F"/>
      </bottom>
      <diagonal/>
    </border>
    <border>
      <left/>
      <right/>
      <top/>
      <bottom style="thin">
        <color indexed="64"/>
      </bottom>
      <diagonal/>
    </border>
  </borders>
  <cellStyleXfs count="8">
    <xf numFmtId="0" fontId="0" fillId="0" borderId="0"/>
    <xf numFmtId="0" fontId="3" fillId="0" borderId="1" applyNumberFormat="0" applyFill="0" applyBorder="0" applyAlignment="0" applyProtection="0"/>
    <xf numFmtId="0" fontId="4" fillId="2" borderId="0" applyNumberFormat="0" applyFont="0" applyBorder="0" applyProtection="0"/>
    <xf numFmtId="0" fontId="6" fillId="0" borderId="2" applyNumberFormat="0" applyFill="0" applyBorder="0" applyAlignment="0" applyProtection="0"/>
    <xf numFmtId="0" fontId="5" fillId="3" borderId="3" applyNumberFormat="0" applyAlignment="0" applyProtection="0"/>
    <xf numFmtId="0" fontId="8" fillId="4" borderId="3" applyNumberFormat="0" applyAlignment="0" applyProtection="0"/>
    <xf numFmtId="0" fontId="2" fillId="5" borderId="0" applyNumberFormat="0" applyBorder="0" applyAlignment="0" applyProtection="0"/>
    <xf numFmtId="0" fontId="2" fillId="6" borderId="0" applyNumberFormat="0" applyBorder="0" applyAlignment="0" applyProtection="0"/>
  </cellStyleXfs>
  <cellXfs count="47">
    <xf numFmtId="0" fontId="0" fillId="0" borderId="0" xfId="0"/>
    <xf numFmtId="0" fontId="4" fillId="2" borderId="0" xfId="2" applyBorder="1"/>
    <xf numFmtId="0" fontId="4" fillId="2" borderId="0" xfId="2"/>
    <xf numFmtId="0" fontId="4" fillId="2" borderId="0" xfId="2" applyBorder="1" applyAlignment="1"/>
    <xf numFmtId="0" fontId="0" fillId="0" borderId="0" xfId="0" applyAlignment="1">
      <alignment vertical="top"/>
    </xf>
    <xf numFmtId="0" fontId="0" fillId="0" borderId="0" xfId="0" applyAlignment="1">
      <alignment vertical="top" wrapText="1"/>
    </xf>
    <xf numFmtId="0" fontId="3" fillId="2" borderId="0" xfId="2" applyFont="1" applyBorder="1" applyAlignment="1"/>
    <xf numFmtId="0" fontId="7" fillId="2" borderId="0" xfId="2" applyFont="1" applyBorder="1" applyAlignment="1">
      <alignment vertical="top"/>
    </xf>
    <xf numFmtId="0" fontId="0" fillId="0" borderId="0" xfId="0" applyAlignment="1">
      <alignment horizontal="left"/>
    </xf>
    <xf numFmtId="1" fontId="0" fillId="0" borderId="0" xfId="0" applyNumberFormat="1"/>
    <xf numFmtId="0" fontId="0" fillId="0" borderId="0" xfId="0" applyAlignment="1"/>
    <xf numFmtId="0" fontId="8" fillId="4" borderId="3" xfId="5"/>
    <xf numFmtId="0" fontId="9" fillId="0" borderId="0" xfId="0" applyFont="1"/>
    <xf numFmtId="0" fontId="6" fillId="0" borderId="0" xfId="3" applyBorder="1"/>
    <xf numFmtId="0" fontId="6" fillId="0" borderId="0" xfId="3" applyBorder="1" applyAlignment="1">
      <alignment vertical="top"/>
    </xf>
    <xf numFmtId="1" fontId="8" fillId="4" borderId="3" xfId="5" applyNumberFormat="1"/>
    <xf numFmtId="0" fontId="0" fillId="0" borderId="0" xfId="0" applyAlignment="1">
      <alignment horizontal="right"/>
    </xf>
    <xf numFmtId="0" fontId="0" fillId="0" borderId="0" xfId="0" applyAlignment="1">
      <alignment horizontal="right" wrapText="1"/>
    </xf>
    <xf numFmtId="0" fontId="10" fillId="0" borderId="0" xfId="0" applyFont="1"/>
    <xf numFmtId="0" fontId="2" fillId="5" borderId="0" xfId="6"/>
    <xf numFmtId="0" fontId="2" fillId="6" borderId="0" xfId="7"/>
    <xf numFmtId="1" fontId="2" fillId="6" borderId="0" xfId="7" applyNumberFormat="1"/>
    <xf numFmtId="0" fontId="0" fillId="0" borderId="0" xfId="0" applyBorder="1" applyAlignment="1">
      <alignment horizontal="center"/>
    </xf>
    <xf numFmtId="0" fontId="0" fillId="0" borderId="4" xfId="0" applyBorder="1" applyAlignment="1">
      <alignment horizontal="center"/>
    </xf>
    <xf numFmtId="0" fontId="0" fillId="0" borderId="5" xfId="0" applyBorder="1"/>
    <xf numFmtId="0" fontId="0" fillId="0" borderId="6" xfId="0" applyBorder="1" applyAlignment="1">
      <alignment horizontal="center"/>
    </xf>
    <xf numFmtId="1" fontId="0" fillId="0" borderId="4" xfId="0" applyNumberFormat="1" applyBorder="1" applyAlignment="1">
      <alignment horizontal="center"/>
    </xf>
    <xf numFmtId="0" fontId="0" fillId="0" borderId="5" xfId="0" applyBorder="1" applyAlignment="1">
      <alignment horizontal="center"/>
    </xf>
    <xf numFmtId="1" fontId="0" fillId="0" borderId="6" xfId="0" applyNumberFormat="1" applyBorder="1" applyAlignment="1">
      <alignment horizontal="center"/>
    </xf>
    <xf numFmtId="0" fontId="0" fillId="0" borderId="6" xfId="0" applyBorder="1"/>
    <xf numFmtId="0" fontId="0" fillId="0" borderId="4" xfId="0" applyBorder="1" applyAlignment="1"/>
    <xf numFmtId="0" fontId="0" fillId="0" borderId="6" xfId="0" applyBorder="1" applyAlignment="1">
      <alignment horizontal="left"/>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xf numFmtId="0" fontId="0" fillId="0" borderId="5" xfId="0" applyBorder="1" applyAlignment="1">
      <alignment horizontal="right"/>
    </xf>
    <xf numFmtId="1" fontId="0" fillId="0" borderId="0" xfId="0" applyNumberFormat="1" applyBorder="1" applyAlignment="1">
      <alignment horizontal="center"/>
    </xf>
    <xf numFmtId="0" fontId="0" fillId="0" borderId="0" xfId="0" applyBorder="1"/>
    <xf numFmtId="0" fontId="9" fillId="0" borderId="4" xfId="0" applyFont="1" applyBorder="1" applyAlignment="1"/>
    <xf numFmtId="0" fontId="11" fillId="6" borderId="0" xfId="7" applyFont="1"/>
    <xf numFmtId="0" fontId="1" fillId="6" borderId="0" xfId="7" applyFont="1"/>
    <xf numFmtId="0" fontId="12" fillId="6" borderId="0" xfId="7" applyFont="1"/>
    <xf numFmtId="0" fontId="5" fillId="3" borderId="7" xfId="4" applyBorder="1" applyAlignment="1" applyProtection="1">
      <alignment horizontal="right"/>
      <protection locked="0"/>
    </xf>
    <xf numFmtId="0" fontId="0" fillId="0" borderId="0" xfId="0" applyAlignment="1">
      <alignment horizontal="left" vertical="top" wrapText="1"/>
    </xf>
    <xf numFmtId="0" fontId="0" fillId="0" borderId="6" xfId="0" applyBorder="1" applyAlignment="1">
      <alignment horizontal="right"/>
    </xf>
    <xf numFmtId="0" fontId="0" fillId="0" borderId="5" xfId="0" applyBorder="1" applyAlignment="1"/>
    <xf numFmtId="0" fontId="0" fillId="0" borderId="8" xfId="0" applyBorder="1" applyAlignment="1">
      <alignment vertical="top" wrapText="1"/>
    </xf>
  </cellXfs>
  <cellStyles count="8">
    <cellStyle name="20% - Accent1" xfId="6" builtinId="30"/>
    <cellStyle name="40% - Accent5" xfId="7" builtinId="47"/>
    <cellStyle name="Calculation" xfId="5" builtinId="22"/>
    <cellStyle name="ESSVE" xfId="2" xr:uid="{00000000-0005-0000-0000-000000000000}"/>
    <cellStyle name="Heading 1" xfId="1" builtinId="16" customBuiltin="1"/>
    <cellStyle name="Heading 2" xfId="3" builtinId="17" customBuiltin="1"/>
    <cellStyle name="Input" xfId="4" builtinId="20"/>
    <cellStyle name="Normal" xfId="0" builtinId="0" customBuiltin="1"/>
  </cellStyles>
  <dxfs count="1">
    <dxf>
      <font>
        <color rgb="FFFF0000"/>
      </font>
    </dxf>
  </dxfs>
  <tableStyles count="0" defaultTableStyle="TableStyleMedium2" defaultPivotStyle="PivotStyleLight16"/>
  <colors>
    <mruColors>
      <color rgb="FF42A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16</xdr:col>
      <xdr:colOff>383017</xdr:colOff>
      <xdr:row>20</xdr:row>
      <xdr:rowOff>88744</xdr:rowOff>
    </xdr:from>
    <xdr:to>
      <xdr:col>19</xdr:col>
      <xdr:colOff>543585</xdr:colOff>
      <xdr:row>34</xdr:row>
      <xdr:rowOff>129566</xdr:rowOff>
    </xdr:to>
    <xdr:pic>
      <xdr:nvPicPr>
        <xdr:cNvPr id="2" name="Picture 1">
          <a:extLst>
            <a:ext uri="{FF2B5EF4-FFF2-40B4-BE49-F238E27FC236}">
              <a16:creationId xmlns:a16="http://schemas.microsoft.com/office/drawing/2014/main" id="{0C82AE34-C0DE-4311-8F11-53AD5D52E7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30060" y="4851244"/>
          <a:ext cx="1850221" cy="30556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9"/>
  <sheetViews>
    <sheetView showGridLines="0" tabSelected="1" view="pageLayout" zoomScaleNormal="100" workbookViewId="0">
      <selection activeCell="I8" sqref="I8"/>
    </sheetView>
  </sheetViews>
  <sheetFormatPr defaultRowHeight="12.75" x14ac:dyDescent="0.2"/>
  <cols>
    <col min="1" max="1" width="5.7109375" customWidth="1"/>
    <col min="2" max="2" width="14.85546875" customWidth="1"/>
    <col min="3" max="3" width="14.7109375" customWidth="1"/>
    <col min="4" max="4" width="5.7109375" customWidth="1"/>
    <col min="5" max="5" width="21.7109375" customWidth="1"/>
    <col min="6" max="6" width="0.5703125" customWidth="1"/>
    <col min="7" max="7" width="6.85546875" customWidth="1"/>
    <col min="8" max="8" width="2.28515625" customWidth="1"/>
    <col min="9" max="9" width="6.7109375" customWidth="1"/>
    <col min="10" max="10" width="0.7109375" customWidth="1"/>
    <col min="11" max="11" width="4.7109375" customWidth="1"/>
    <col min="12" max="23" width="8" customWidth="1"/>
  </cols>
  <sheetData>
    <row r="1" spans="1:19" ht="43.5" customHeight="1" x14ac:dyDescent="0.4">
      <c r="A1" s="2"/>
      <c r="B1" s="6" t="s">
        <v>1</v>
      </c>
      <c r="C1" s="2"/>
      <c r="D1" s="2"/>
      <c r="E1" s="2"/>
      <c r="F1" s="2"/>
      <c r="G1" s="2"/>
      <c r="H1" s="2"/>
      <c r="I1" s="2"/>
      <c r="J1" s="2"/>
      <c r="K1" s="2"/>
      <c r="L1" s="2"/>
      <c r="M1" s="2"/>
      <c r="N1" s="2"/>
      <c r="O1" s="2"/>
      <c r="P1" s="2"/>
      <c r="Q1" s="2"/>
      <c r="R1" s="2"/>
      <c r="S1" s="2"/>
    </row>
    <row r="2" spans="1:19" ht="42.75" customHeight="1" x14ac:dyDescent="0.25">
      <c r="A2" s="2"/>
      <c r="B2" s="7" t="s">
        <v>61</v>
      </c>
      <c r="C2" s="1"/>
      <c r="D2" s="1"/>
      <c r="E2" s="1"/>
      <c r="F2" s="1"/>
      <c r="G2" s="1"/>
      <c r="H2" s="1"/>
      <c r="I2" s="1"/>
      <c r="J2" s="1"/>
      <c r="K2" s="1"/>
      <c r="L2" s="3"/>
      <c r="M2" s="3"/>
      <c r="N2" s="3"/>
      <c r="O2" s="3"/>
      <c r="P2" s="3"/>
      <c r="Q2" s="3"/>
      <c r="R2" s="3"/>
      <c r="S2" s="3"/>
    </row>
    <row r="3" spans="1:19" ht="17.25" customHeight="1" x14ac:dyDescent="0.2"/>
    <row r="4" spans="1:19" ht="17.25" customHeight="1" x14ac:dyDescent="0.2"/>
    <row r="5" spans="1:19" ht="17.25" customHeight="1" x14ac:dyDescent="0.2"/>
    <row r="6" spans="1:19" ht="17.25" customHeight="1" x14ac:dyDescent="0.25">
      <c r="B6" s="13" t="s">
        <v>18</v>
      </c>
    </row>
    <row r="7" spans="1:19" ht="17.25" customHeight="1" x14ac:dyDescent="0.2"/>
    <row r="8" spans="1:19" ht="17.25" customHeight="1" x14ac:dyDescent="0.25">
      <c r="B8" s="30" t="s">
        <v>1</v>
      </c>
      <c r="C8" s="24"/>
      <c r="D8" s="29"/>
      <c r="E8" s="42" t="s">
        <v>13</v>
      </c>
    </row>
    <row r="9" spans="1:19" ht="17.25" customHeight="1" x14ac:dyDescent="0.2">
      <c r="E9" s="16"/>
    </row>
    <row r="10" spans="1:19" ht="17.25" customHeight="1" x14ac:dyDescent="0.25">
      <c r="B10" s="30" t="s">
        <v>2</v>
      </c>
      <c r="C10" s="24"/>
      <c r="D10" s="29"/>
      <c r="E10" s="42" t="s">
        <v>11</v>
      </c>
    </row>
    <row r="11" spans="1:19" ht="17.25" customHeight="1" x14ac:dyDescent="0.2">
      <c r="E11" s="16"/>
    </row>
    <row r="12" spans="1:19" ht="17.25" customHeight="1" x14ac:dyDescent="0.25">
      <c r="B12" s="30" t="s">
        <v>25</v>
      </c>
      <c r="C12" s="24"/>
      <c r="D12" s="31"/>
      <c r="E12" s="42">
        <v>250</v>
      </c>
      <c r="G12" s="8" t="s">
        <v>0</v>
      </c>
      <c r="H12" t="str">
        <f>VLOOKUP(E10,data!C6:I15,7,FALSE)</f>
        <v>För valt infästningsgods rekommenderar ESSVE borrdjup 90 - 400 mm</v>
      </c>
    </row>
    <row r="13" spans="1:19" ht="17.25" customHeight="1" x14ac:dyDescent="0.2">
      <c r="E13" s="16"/>
    </row>
    <row r="14" spans="1:19" ht="17.25" customHeight="1" x14ac:dyDescent="0.25">
      <c r="B14" s="30" t="s">
        <v>27</v>
      </c>
      <c r="C14" s="32"/>
      <c r="D14" s="33"/>
      <c r="E14" s="42">
        <v>8</v>
      </c>
      <c r="G14" s="5"/>
      <c r="H14" s="5"/>
      <c r="I14" s="5"/>
      <c r="J14" s="5"/>
    </row>
    <row r="15" spans="1:19" ht="17.25" customHeight="1" x14ac:dyDescent="0.2">
      <c r="B15" s="10"/>
      <c r="C15" s="5"/>
      <c r="D15" s="5"/>
      <c r="E15" s="17"/>
      <c r="G15" s="5"/>
      <c r="H15" s="5"/>
      <c r="I15" s="5"/>
      <c r="J15" s="5"/>
    </row>
    <row r="16" spans="1:19" ht="17.25" customHeight="1" x14ac:dyDescent="0.2">
      <c r="E16" s="10"/>
    </row>
    <row r="17" spans="2:23" ht="17.25" customHeight="1" x14ac:dyDescent="0.2">
      <c r="E17" s="10"/>
      <c r="L17" t="s">
        <v>58</v>
      </c>
    </row>
    <row r="18" spans="2:23" ht="17.25" customHeight="1" x14ac:dyDescent="0.25">
      <c r="B18" s="13" t="s">
        <v>52</v>
      </c>
      <c r="E18" s="10"/>
    </row>
    <row r="19" spans="2:23" ht="17.25" customHeight="1" x14ac:dyDescent="0.2">
      <c r="B19" t="s">
        <v>57</v>
      </c>
      <c r="E19" s="10"/>
    </row>
    <row r="20" spans="2:23" ht="17.25" customHeight="1" x14ac:dyDescent="0.2">
      <c r="E20" s="10"/>
    </row>
    <row r="21" spans="2:23" ht="17.25" customHeight="1" x14ac:dyDescent="0.2">
      <c r="B21" s="43" t="s">
        <v>56</v>
      </c>
      <c r="C21" s="43"/>
      <c r="D21" s="43"/>
      <c r="E21" s="43"/>
      <c r="F21" s="43"/>
      <c r="G21" s="43"/>
      <c r="H21" s="43"/>
      <c r="I21" s="43"/>
      <c r="J21" s="43"/>
      <c r="K21" s="43"/>
      <c r="L21" s="43"/>
      <c r="M21" s="43"/>
      <c r="N21" s="43"/>
      <c r="O21" s="43"/>
      <c r="P21" s="43"/>
      <c r="Q21" s="5"/>
      <c r="R21" s="5"/>
      <c r="S21" s="5"/>
      <c r="T21" s="5"/>
      <c r="U21" s="5"/>
      <c r="V21" s="5"/>
      <c r="W21" s="5"/>
    </row>
    <row r="22" spans="2:23" ht="17.25" customHeight="1" x14ac:dyDescent="0.2">
      <c r="B22" s="43"/>
      <c r="C22" s="43"/>
      <c r="D22" s="43"/>
      <c r="E22" s="43"/>
      <c r="F22" s="43"/>
      <c r="G22" s="43"/>
      <c r="H22" s="43"/>
      <c r="I22" s="43"/>
      <c r="J22" s="43"/>
      <c r="K22" s="43"/>
      <c r="L22" s="43"/>
      <c r="M22" s="43"/>
      <c r="N22" s="43"/>
      <c r="O22" s="43"/>
      <c r="P22" s="43"/>
      <c r="Q22" s="5"/>
      <c r="R22" s="5"/>
      <c r="S22" s="5"/>
      <c r="T22" s="5"/>
      <c r="U22" s="5"/>
      <c r="V22" s="5"/>
      <c r="W22" s="5"/>
    </row>
    <row r="23" spans="2:23" ht="17.25" customHeight="1" x14ac:dyDescent="0.2">
      <c r="B23" s="43"/>
      <c r="C23" s="43"/>
      <c r="D23" s="43"/>
      <c r="E23" s="43"/>
      <c r="F23" s="43"/>
      <c r="G23" s="43"/>
      <c r="H23" s="43"/>
      <c r="I23" s="43"/>
      <c r="J23" s="43"/>
      <c r="K23" s="43"/>
      <c r="L23" s="43"/>
      <c r="M23" s="43"/>
      <c r="N23" s="43"/>
      <c r="O23" s="43"/>
      <c r="P23" s="43"/>
    </row>
    <row r="24" spans="2:23" ht="17.25" customHeight="1" x14ac:dyDescent="0.2">
      <c r="B24" t="s">
        <v>55</v>
      </c>
      <c r="E24" s="16"/>
      <c r="G24" s="8"/>
      <c r="M24" s="9"/>
      <c r="N24" s="8"/>
      <c r="U24" s="12" t="s">
        <v>51</v>
      </c>
      <c r="V24" s="18"/>
    </row>
    <row r="25" spans="2:23" ht="17.25" customHeight="1" x14ac:dyDescent="0.2">
      <c r="E25" s="16"/>
      <c r="G25" s="8"/>
      <c r="M25" s="9"/>
      <c r="N25" s="8"/>
      <c r="U25" s="18"/>
      <c r="V25" s="18"/>
    </row>
    <row r="26" spans="2:23" ht="17.25" customHeight="1" x14ac:dyDescent="0.2">
      <c r="B26" t="s">
        <v>62</v>
      </c>
      <c r="E26" s="16"/>
      <c r="G26" s="8"/>
      <c r="M26" s="9"/>
      <c r="N26" s="8"/>
      <c r="U26" s="18"/>
      <c r="V26" s="18"/>
    </row>
    <row r="27" spans="2:23" ht="17.25" customHeight="1" x14ac:dyDescent="0.2">
      <c r="E27" s="16"/>
      <c r="G27" s="8"/>
      <c r="M27" s="9"/>
      <c r="N27" s="8"/>
    </row>
    <row r="28" spans="2:23" ht="17.25" customHeight="1" x14ac:dyDescent="0.2">
      <c r="B28" s="14" t="s">
        <v>20</v>
      </c>
      <c r="C28" s="5"/>
      <c r="D28" s="5"/>
      <c r="E28" s="10"/>
      <c r="F28" s="5"/>
      <c r="G28" s="5"/>
      <c r="M28" s="9"/>
      <c r="N28" s="8"/>
    </row>
    <row r="29" spans="2:23" ht="17.25" customHeight="1" x14ac:dyDescent="0.2">
      <c r="B29" s="5"/>
      <c r="C29" s="5"/>
      <c r="D29" s="5"/>
      <c r="E29" s="10"/>
      <c r="F29" s="5"/>
      <c r="G29" s="46"/>
      <c r="M29" s="9"/>
      <c r="N29" s="8"/>
    </row>
    <row r="30" spans="2:23" ht="17.25" customHeight="1" x14ac:dyDescent="0.2">
      <c r="B30" s="34" t="s">
        <v>4</v>
      </c>
      <c r="C30" s="24"/>
      <c r="D30" s="24"/>
      <c r="E30" s="24"/>
      <c r="F30" s="24"/>
      <c r="G30" s="24"/>
      <c r="H30" s="45"/>
      <c r="I30" s="44">
        <f>VLOOKUP(E10,LOOK_TABLE,LOOK_COL,FALSE)</f>
        <v>24</v>
      </c>
      <c r="J30" s="22"/>
      <c r="K30" s="8" t="s">
        <v>0</v>
      </c>
      <c r="M30" s="9"/>
      <c r="N30" s="8"/>
    </row>
    <row r="31" spans="2:23" ht="17.25" customHeight="1" x14ac:dyDescent="0.2">
      <c r="E31" s="16"/>
      <c r="G31" s="8"/>
      <c r="M31" s="9"/>
      <c r="N31" s="8"/>
    </row>
    <row r="32" spans="2:23" ht="17.25" customHeight="1" x14ac:dyDescent="0.2">
      <c r="G32" s="23" t="s">
        <v>54</v>
      </c>
      <c r="H32" s="24"/>
      <c r="I32" s="25" t="s">
        <v>53</v>
      </c>
      <c r="J32" s="22"/>
      <c r="M32" s="9"/>
      <c r="N32" s="8"/>
    </row>
    <row r="33" spans="2:15" ht="17.25" customHeight="1" x14ac:dyDescent="0.2">
      <c r="B33" s="34" t="s">
        <v>30</v>
      </c>
      <c r="C33" s="24"/>
      <c r="D33" s="24"/>
      <c r="E33" s="24"/>
      <c r="F33" s="29"/>
      <c r="G33" s="26">
        <f>IFERROR((1+SPILL/100)*((I30^2/4*PI()-AREA_NOM)*E12)/1000,"-")</f>
        <v>59.624435858617424</v>
      </c>
      <c r="H33" s="27" t="s">
        <v>49</v>
      </c>
      <c r="I33" s="28">
        <f>IFERROR((I30^2/4*PI()*E12)/1000,"-")</f>
        <v>113.09733552923255</v>
      </c>
      <c r="J33" s="36"/>
      <c r="K33" s="8" t="s">
        <v>6</v>
      </c>
      <c r="M33" s="9"/>
      <c r="N33" s="8"/>
    </row>
    <row r="34" spans="2:15" ht="17.25" customHeight="1" x14ac:dyDescent="0.2">
      <c r="B34" s="30" t="s">
        <v>40</v>
      </c>
      <c r="C34" s="24"/>
      <c r="D34" s="24"/>
      <c r="E34" s="35"/>
      <c r="F34" s="29"/>
      <c r="G34" s="23">
        <f>IFERROR(ROUNDUP($E$14*G33/TUBE_ML,0),"-")</f>
        <v>2</v>
      </c>
      <c r="H34" s="27" t="s">
        <v>49</v>
      </c>
      <c r="I34" s="25">
        <f>IFERROR(ROUNDUP($E$14*I33/TUBE_ML,0),"-")</f>
        <v>4</v>
      </c>
      <c r="J34" s="22"/>
      <c r="M34" s="9"/>
      <c r="N34" s="8"/>
    </row>
    <row r="35" spans="2:15" ht="17.25" customHeight="1" x14ac:dyDescent="0.2">
      <c r="B35" s="38" t="s">
        <v>50</v>
      </c>
      <c r="C35" s="24"/>
      <c r="D35" s="24"/>
      <c r="E35" s="24"/>
      <c r="F35" s="29"/>
      <c r="G35" s="26">
        <f>IFERROR(E12-(G33/(I30^2/4*PI())*1000),"-")</f>
        <v>118.20105977826915</v>
      </c>
      <c r="H35" s="27"/>
      <c r="I35" s="29"/>
      <c r="J35" s="37"/>
      <c r="K35" s="8" t="s">
        <v>0</v>
      </c>
      <c r="M35" s="9"/>
      <c r="N35" s="8"/>
    </row>
    <row r="36" spans="2:15" ht="17.25" customHeight="1" x14ac:dyDescent="0.2">
      <c r="G36" s="8"/>
      <c r="M36" s="9"/>
      <c r="N36" s="8"/>
    </row>
    <row r="37" spans="2:15" ht="17.25" customHeight="1" x14ac:dyDescent="0.2">
      <c r="G37" s="8"/>
      <c r="M37" s="9"/>
      <c r="N37" s="8"/>
    </row>
    <row r="38" spans="2:15" ht="17.25" customHeight="1" x14ac:dyDescent="0.2">
      <c r="C38" s="4"/>
      <c r="F38" s="9"/>
      <c r="G38" s="8"/>
    </row>
    <row r="39" spans="2:15" ht="17.25" customHeight="1" x14ac:dyDescent="0.2">
      <c r="F39" s="10"/>
      <c r="H39" s="4"/>
      <c r="I39" s="4"/>
      <c r="J39" s="4"/>
    </row>
    <row r="40" spans="2:15" ht="17.25" customHeight="1" x14ac:dyDescent="0.2">
      <c r="B40" s="10"/>
      <c r="F40" s="10"/>
      <c r="H40" s="4"/>
      <c r="I40" s="4"/>
      <c r="J40" s="4"/>
    </row>
    <row r="41" spans="2:15" ht="17.25" customHeight="1" x14ac:dyDescent="0.2">
      <c r="B41" s="4"/>
      <c r="C41" s="4"/>
      <c r="E41" s="4"/>
      <c r="F41" s="4"/>
      <c r="G41" s="4"/>
      <c r="H41" s="4"/>
      <c r="I41" s="4"/>
      <c r="J41" s="4"/>
    </row>
    <row r="42" spans="2:15" ht="17.25" customHeight="1" x14ac:dyDescent="0.2">
      <c r="C42" s="10"/>
      <c r="F42" s="9"/>
      <c r="H42" s="4"/>
      <c r="O42" s="9"/>
    </row>
    <row r="43" spans="2:15" ht="17.25" customHeight="1" x14ac:dyDescent="0.2">
      <c r="F43" s="10"/>
    </row>
    <row r="44" spans="2:15" ht="17.25" customHeight="1" x14ac:dyDescent="0.2">
      <c r="F44" s="9"/>
    </row>
    <row r="45" spans="2:15" ht="17.25" customHeight="1" x14ac:dyDescent="0.2"/>
    <row r="46" spans="2:15" ht="17.25" customHeight="1" x14ac:dyDescent="0.2"/>
    <row r="47" spans="2:15" ht="17.25" customHeight="1" x14ac:dyDescent="0.2"/>
    <row r="48" spans="2:15" ht="17.25" customHeight="1" x14ac:dyDescent="0.2"/>
    <row r="49" ht="17.25" customHeight="1" x14ac:dyDescent="0.2"/>
  </sheetData>
  <sheetProtection algorithmName="SHA-512" hashValue="NWjrWWd/W/Ay/+QstWfZFcaMMOeKjnGNhU+32uYkvmtTiuo+9/3S8Gnbm6d5LrvSPTvfXHxc2CieV1IY6vMPKg==" saltValue="9I8fVHWYdb6QKD6oEvhRzg==" spinCount="100000" sheet="1" objects="1" scenarios="1"/>
  <mergeCells count="1">
    <mergeCell ref="B21:P23"/>
  </mergeCells>
  <conditionalFormatting sqref="E24:F27 E34:F34 F33 E36:F37 F35 E31:F31 K30 I30">
    <cfRule type="containsText" dxfId="0" priority="1" operator="containsText" text="Välj ankarmassa ONE eller HY för denna gängstång">
      <formula>NOT(ISERROR(SEARCH("Välj ankarmassa ONE eller HY för denna gängstång",E24)))</formula>
    </cfRule>
  </conditionalFormatting>
  <dataValidations count="2">
    <dataValidation type="list" allowBlank="1" showDropDown="1" showInputMessage="1" showErrorMessage="1" sqref="E36:E37" xr:uid="{0FFD6AC9-8E71-45DC-9479-076F2EF7E6DB}">
      <formula1>$F$6:$F$11</formula1>
    </dataValidation>
    <dataValidation allowBlank="1" showDropDown="1" showInputMessage="1" showErrorMessage="1" sqref="E31 I33:J33 E34 I30 E24:E27" xr:uid="{C368ED25-0905-40F5-BD53-19881C8C12BC}"/>
  </dataValidations>
  <pageMargins left="0.39370078740157483" right="0.39370078740157483" top="0.39370078740157483" bottom="0.74803149606299213" header="0.39370078740157483" footer="0.31496062992125984"/>
  <pageSetup paperSize="9" scale="80" fitToHeight="0" orientation="landscape" horizontalDpi="1200" verticalDpi="1200" r:id="rId1"/>
  <headerFooter scaleWithDoc="0">
    <oddHeader>&amp;R&amp;G</oddHeader>
    <oddFooter>&amp;L&amp;7rev 1.1 (2019-10-28)&amp;R&amp;7essve.se</oddFooter>
  </headerFooter>
  <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xr:uid="{60DC65DF-E7EF-4E0C-9C13-072DC053A713}">
          <x14:formula1>
            <xm:f>data!$A$6:$A$10</xm:f>
          </x14:formula1>
          <xm:sqref>F8</xm:sqref>
        </x14:dataValidation>
        <x14:dataValidation type="list" allowBlank="1" showInputMessage="1" showErrorMessage="1" xr:uid="{DBDA954E-F7C5-44D7-9ADD-DE3D3A32FC28}">
          <x14:formula1>
            <xm:f>data!$C$6:$C$14</xm:f>
          </x14:formula1>
          <xm:sqref>F10</xm:sqref>
        </x14:dataValidation>
        <x14:dataValidation type="list" allowBlank="1" showInputMessage="1" showErrorMessage="1" xr:uid="{145505C8-D32F-49EF-985E-C680E4BB1029}">
          <x14:formula1>
            <xm:f>data!$C$6:$C$15</xm:f>
          </x14:formula1>
          <xm:sqref>E10</xm:sqref>
        </x14:dataValidation>
        <x14:dataValidation type="list" allowBlank="1" showDropDown="1" showInputMessage="1" showErrorMessage="1" xr:uid="{6ED4BA9D-18E4-4E5D-9524-411F56252553}">
          <x14:formula1>
            <xm:f>data!$F$6:$F$13</xm:f>
          </x14:formula1>
          <xm:sqref>F31 F33:F37 F24:F27</xm:sqref>
        </x14:dataValidation>
        <x14:dataValidation type="list" allowBlank="1" showInputMessage="1" showErrorMessage="1" xr:uid="{87B3DD9C-E53B-47B4-9BBC-3CE798FDAD1A}">
          <x14:formula1>
            <xm:f>data!$A$6:$A$11</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F10" sqref="F10"/>
    </sheetView>
  </sheetViews>
  <sheetFormatPr defaultRowHeight="12.75" x14ac:dyDescent="0.2"/>
  <cols>
    <col min="1" max="1" width="13.85546875" bestFit="1" customWidth="1"/>
    <col min="2" max="2" width="44.28515625" bestFit="1" customWidth="1"/>
    <col min="3" max="3" width="21" bestFit="1" customWidth="1"/>
    <col min="4" max="5" width="16.85546875" bestFit="1" customWidth="1"/>
    <col min="6" max="6" width="45" bestFit="1" customWidth="1"/>
    <col min="7" max="7" width="45" customWidth="1"/>
    <col min="8" max="8" width="36.140625" bestFit="1" customWidth="1"/>
    <col min="9" max="9" width="64.28515625" bestFit="1" customWidth="1"/>
    <col min="10" max="10" width="14.7109375" bestFit="1" customWidth="1"/>
    <col min="11" max="12" width="13.42578125" bestFit="1" customWidth="1"/>
  </cols>
  <sheetData>
    <row r="1" spans="1:9" x14ac:dyDescent="0.2">
      <c r="E1" s="5"/>
    </row>
    <row r="3" spans="1:9" ht="15" x14ac:dyDescent="0.25">
      <c r="A3" s="19">
        <v>1</v>
      </c>
      <c r="B3" s="19">
        <v>2</v>
      </c>
      <c r="C3" s="20">
        <v>1</v>
      </c>
      <c r="D3" s="20">
        <v>2</v>
      </c>
      <c r="E3" s="20">
        <v>3</v>
      </c>
      <c r="F3" s="20">
        <v>4</v>
      </c>
      <c r="G3" s="20">
        <v>5</v>
      </c>
      <c r="H3" s="20">
        <v>6</v>
      </c>
      <c r="I3" s="20">
        <v>7</v>
      </c>
    </row>
    <row r="4" spans="1:9" ht="15" x14ac:dyDescent="0.25">
      <c r="A4" s="19" t="s">
        <v>1</v>
      </c>
      <c r="B4" s="19" t="s">
        <v>47</v>
      </c>
      <c r="C4" s="20" t="s">
        <v>2</v>
      </c>
      <c r="D4" s="20" t="s">
        <v>23</v>
      </c>
      <c r="E4" s="20" t="s">
        <v>24</v>
      </c>
      <c r="F4" s="20" t="s">
        <v>19</v>
      </c>
      <c r="G4" s="40" t="s">
        <v>60</v>
      </c>
      <c r="H4" s="20" t="s">
        <v>3</v>
      </c>
      <c r="I4" s="20"/>
    </row>
    <row r="5" spans="1:9" ht="15" x14ac:dyDescent="0.25">
      <c r="A5" s="19"/>
      <c r="B5" s="19" t="s">
        <v>6</v>
      </c>
      <c r="C5" s="20"/>
      <c r="D5" s="20" t="s">
        <v>0</v>
      </c>
      <c r="E5" s="20" t="s">
        <v>0</v>
      </c>
      <c r="F5" s="20" t="s">
        <v>0</v>
      </c>
      <c r="G5" s="20"/>
      <c r="H5" s="20" t="s">
        <v>5</v>
      </c>
      <c r="I5" s="20"/>
    </row>
    <row r="6" spans="1:9" ht="15" x14ac:dyDescent="0.25">
      <c r="A6" s="19" t="s">
        <v>13</v>
      </c>
      <c r="B6" s="19">
        <f>300-50</f>
        <v>250</v>
      </c>
      <c r="C6" s="20" t="s">
        <v>7</v>
      </c>
      <c r="D6" s="20">
        <v>10</v>
      </c>
      <c r="E6" s="20">
        <v>10</v>
      </c>
      <c r="F6" s="20">
        <v>10</v>
      </c>
      <c r="G6" s="20">
        <v>10</v>
      </c>
      <c r="H6" s="20">
        <v>36.6</v>
      </c>
      <c r="I6" s="20" t="s">
        <v>31</v>
      </c>
    </row>
    <row r="7" spans="1:9" ht="15" x14ac:dyDescent="0.25">
      <c r="A7" s="19" t="s">
        <v>14</v>
      </c>
      <c r="B7" s="19">
        <f>280-50</f>
        <v>230</v>
      </c>
      <c r="C7" s="20" t="s">
        <v>8</v>
      </c>
      <c r="D7" s="20">
        <v>12</v>
      </c>
      <c r="E7" s="20">
        <v>12</v>
      </c>
      <c r="F7" s="20">
        <v>12</v>
      </c>
      <c r="G7" s="20">
        <v>12</v>
      </c>
      <c r="H7" s="20">
        <v>58</v>
      </c>
      <c r="I7" s="20" t="s">
        <v>33</v>
      </c>
    </row>
    <row r="8" spans="1:9" ht="15" x14ac:dyDescent="0.25">
      <c r="A8" s="19" t="s">
        <v>15</v>
      </c>
      <c r="B8" s="19">
        <f>165-50</f>
        <v>115</v>
      </c>
      <c r="C8" s="20" t="s">
        <v>9</v>
      </c>
      <c r="D8" s="20">
        <v>14</v>
      </c>
      <c r="E8" s="20">
        <v>14</v>
      </c>
      <c r="F8" s="20">
        <v>14</v>
      </c>
      <c r="G8" s="20">
        <v>14</v>
      </c>
      <c r="H8" s="20">
        <v>84.3</v>
      </c>
      <c r="I8" s="20" t="s">
        <v>34</v>
      </c>
    </row>
    <row r="9" spans="1:9" ht="15" x14ac:dyDescent="0.25">
      <c r="A9" s="19" t="s">
        <v>16</v>
      </c>
      <c r="B9" s="19">
        <f>300-50</f>
        <v>250</v>
      </c>
      <c r="C9" s="20" t="s">
        <v>10</v>
      </c>
      <c r="D9" s="20">
        <v>18</v>
      </c>
      <c r="E9" s="20">
        <v>18</v>
      </c>
      <c r="F9" s="20">
        <v>18</v>
      </c>
      <c r="G9" s="20">
        <v>18</v>
      </c>
      <c r="H9" s="20">
        <v>157</v>
      </c>
      <c r="I9" s="20" t="s">
        <v>35</v>
      </c>
    </row>
    <row r="10" spans="1:9" ht="15" x14ac:dyDescent="0.25">
      <c r="A10" s="19" t="s">
        <v>17</v>
      </c>
      <c r="B10" s="19">
        <f>420-50</f>
        <v>370</v>
      </c>
      <c r="C10" s="20" t="s">
        <v>11</v>
      </c>
      <c r="D10" s="39">
        <v>24</v>
      </c>
      <c r="E10" s="20">
        <v>22</v>
      </c>
      <c r="F10" s="39">
        <v>24</v>
      </c>
      <c r="G10" s="41">
        <v>22</v>
      </c>
      <c r="H10" s="20">
        <v>245</v>
      </c>
      <c r="I10" s="20" t="s">
        <v>36</v>
      </c>
    </row>
    <row r="11" spans="1:9" ht="15" x14ac:dyDescent="0.25">
      <c r="A11" s="19" t="s">
        <v>59</v>
      </c>
      <c r="B11" s="19">
        <f>300-50</f>
        <v>250</v>
      </c>
      <c r="C11" s="20" t="s">
        <v>12</v>
      </c>
      <c r="D11" s="20">
        <v>28</v>
      </c>
      <c r="E11" s="20">
        <v>28</v>
      </c>
      <c r="F11" s="20">
        <v>28</v>
      </c>
      <c r="G11" s="39">
        <v>26</v>
      </c>
      <c r="H11" s="20">
        <v>353</v>
      </c>
      <c r="I11" s="20" t="s">
        <v>37</v>
      </c>
    </row>
    <row r="12" spans="1:9" ht="15" x14ac:dyDescent="0.25">
      <c r="C12" s="20" t="s">
        <v>21</v>
      </c>
      <c r="D12" s="39">
        <v>32</v>
      </c>
      <c r="E12" s="20">
        <v>30</v>
      </c>
      <c r="F12" s="20" t="s">
        <v>28</v>
      </c>
      <c r="G12" s="39">
        <v>30</v>
      </c>
      <c r="H12" s="20">
        <v>459</v>
      </c>
      <c r="I12" s="20" t="s">
        <v>38</v>
      </c>
    </row>
    <row r="13" spans="1:9" ht="15" x14ac:dyDescent="0.25">
      <c r="C13" s="20" t="s">
        <v>22</v>
      </c>
      <c r="D13" s="20">
        <v>35</v>
      </c>
      <c r="E13" s="20">
        <v>35</v>
      </c>
      <c r="F13" s="20" t="s">
        <v>28</v>
      </c>
      <c r="G13" s="20">
        <v>35</v>
      </c>
      <c r="H13" s="20">
        <v>561</v>
      </c>
      <c r="I13" s="20" t="s">
        <v>39</v>
      </c>
    </row>
    <row r="14" spans="1:9" ht="15" x14ac:dyDescent="0.25">
      <c r="C14" s="20" t="s">
        <v>46</v>
      </c>
      <c r="D14" s="20">
        <v>20</v>
      </c>
      <c r="E14" s="20">
        <v>20</v>
      </c>
      <c r="F14" s="20">
        <v>20</v>
      </c>
      <c r="G14" s="20">
        <v>20</v>
      </c>
      <c r="H14" s="21">
        <f>16^2/4*PI()</f>
        <v>201.06192982974676</v>
      </c>
      <c r="I14" s="20" t="s">
        <v>41</v>
      </c>
    </row>
    <row r="15" spans="1:9" ht="15" x14ac:dyDescent="0.25">
      <c r="C15" s="20" t="s">
        <v>45</v>
      </c>
      <c r="D15" s="20">
        <v>25</v>
      </c>
      <c r="E15" s="20">
        <v>25</v>
      </c>
      <c r="F15" s="20">
        <v>25</v>
      </c>
      <c r="G15" s="20">
        <v>25</v>
      </c>
      <c r="H15" s="21">
        <f>20^2/4*PI()</f>
        <v>314.15926535897933</v>
      </c>
      <c r="I15" s="20" t="s">
        <v>41</v>
      </c>
    </row>
    <row r="18" spans="1:7" ht="15" x14ac:dyDescent="0.25">
      <c r="A18" t="s">
        <v>26</v>
      </c>
      <c r="F18" s="11">
        <f>_xlfn.IFS(Åtgångsberäknare!E8="ONE, 300 ml",2,Åtgångsberäknare!E8="HY, 280 ml",3,Åtgångsberäknare!E8="ECM, 165 ml",4,Åtgångsberäknare!E8="ECM, 300 ml",4,Åtgångsberäknare!E8="ECM, 420 ml",4,Åtgångsberäknare!E8="ICE, 300 ml",5)</f>
        <v>2</v>
      </c>
    </row>
    <row r="19" spans="1:7" ht="15" x14ac:dyDescent="0.25">
      <c r="A19" t="s">
        <v>29</v>
      </c>
      <c r="F19" s="11">
        <f>VLOOKUP(Åtgångsberäknare!E8,data!A6:B11,2,FALSE)</f>
        <v>250</v>
      </c>
      <c r="G19" t="s">
        <v>48</v>
      </c>
    </row>
    <row r="20" spans="1:7" ht="15" x14ac:dyDescent="0.25">
      <c r="A20" t="s">
        <v>42</v>
      </c>
      <c r="F20" s="15">
        <f>VLOOKUP(Åtgångsberäknare!E10,LOOK_TABLE,6,FALSE)</f>
        <v>245</v>
      </c>
      <c r="G20" t="s">
        <v>32</v>
      </c>
    </row>
    <row r="21" spans="1:7" ht="15" x14ac:dyDescent="0.25">
      <c r="A21" t="s">
        <v>43</v>
      </c>
      <c r="F21" s="11">
        <v>15</v>
      </c>
      <c r="G21" t="s">
        <v>44</v>
      </c>
    </row>
  </sheetData>
  <pageMargins left="0.7" right="0.7" top="0.75" bottom="0.75" header="0.3" footer="0.3"/>
  <ignoredErrors>
    <ignoredError sqref="B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Åtgångsberäknare</vt:lpstr>
      <vt:lpstr>data</vt:lpstr>
      <vt:lpstr>AREA_NOM</vt:lpstr>
      <vt:lpstr>LOOK_COL</vt:lpstr>
      <vt:lpstr>LOOK_TABLE</vt:lpstr>
      <vt:lpstr>SPILL</vt:lpstr>
      <vt:lpstr>TUBE_ML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2019-10-28T07:12:21Z</dcterms:modified>
</cp:coreProperties>
</file>